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0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'COPARTICIPACION'!$A$2:$D$22</definedName>
    <definedName name="_xlnm.Print_Area" localSheetId="3">'EAI'!$A$2:$F$99</definedName>
    <definedName name="_xlnm.Print_Area" localSheetId="1">'EROGACIONES'!$A$1:$E$66</definedName>
    <definedName name="_xlnm.Print_Area" localSheetId="0">'RECURSOS'!#REF!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<sst xmlns="http://schemas.openxmlformats.org/spreadsheetml/2006/main" count="262" uniqueCount="223">
  <si>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</si>
  <si>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</si>
  <si>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</si>
  <si>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</si>
  <si>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</si>
  <si>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</si>
  <si>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</si>
  <si>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</si>
  <si>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</si>
  <si>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</si>
  <si>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</si>
  <si>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</si>
  <si>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</si>
  <si>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</si>
  <si>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</si>
  <si>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</si>
  <si>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</si>
  <si>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</si>
  <si>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</si>
  <si>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</si>
  <si>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</si>
  <si>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</si>
  <si>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</si>
  <si>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</si>
  <si>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</si>
  <si>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</si>
  <si>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</si>
  <si>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</si>
  <si>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</si>
  <si>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</si>
  <si>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</si>
  <si>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</si>
  <si>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</si>
  <si>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</si>
  <si>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</si>
  <si>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</si>
  <si>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</si>
  <si>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</si>
  <si>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</si>
  <si>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</si>
  <si>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</si>
  <si>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</si>
  <si>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</si>
  <si>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</si>
  <si>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</si>
  <si>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</si>
  <si>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</si>
  <si>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</si>
  <si>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</si>
  <si>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</si>
  <si>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</si>
  <si>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</si>
  <si>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</si>
  <si>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</si>
  <si>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</si>
  <si>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</si>
  <si>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</si>
  <si>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</si>
  <si>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</si>
  <si>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</si>
  <si>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</si>
  <si>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</si>
  <si>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</si>
  <si>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</si>
  <si>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</si>
  <si>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</si>
  <si>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</si>
  <si>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</si>
  <si>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</si>
  <si>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</si>
  <si>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</si>
  <si>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</si>
  <si>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</si>
  <si>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</si>
  <si>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</si>
  <si>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</si>
  <si>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</si>
  <si>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</si>
  <si>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</si>
  <si>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</si>
  <si>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</si>
  <si>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</si>
  <si>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</si>
  <si>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</si>
  <si>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</si>
  <si>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 xml:space="preserve"> </t>
  </si>
  <si>
    <t>EROGADO AÑO ANTERIOR (3)</t>
  </si>
  <si>
    <t>2) CLASIFICACION FUNCIONAL (4)</t>
  </si>
  <si>
    <t>(4) En la clasificación por finalidad se incluyen cifras de Aplicaciones Financieras.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</si>
  <si>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</si>
  <si>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</si>
  <si>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</si>
  <si>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</si>
  <si>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</si>
  <si>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</si>
  <si>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</si>
  <si>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</si>
  <si>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</si>
  <si>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</si>
  <si>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</si>
  <si>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</si>
  <si>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</si>
  <si>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</si>
  <si>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</si>
  <si>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</si>
  <si>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</si>
  <si>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</si>
  <si>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</si>
  <si>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</si>
  <si>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</si>
  <si>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</si>
  <si>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</si>
  <si>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</si>
  <si>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</si>
  <si>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</si>
  <si>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</si>
  <si>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</si>
  <si>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</si>
  <si>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</si>
  <si>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</si>
  <si>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</si>
  <si>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</si>
  <si>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</si>
  <si>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</si>
  <si>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</si>
  <si>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</si>
  <si>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</si>
  <si>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</si>
  <si>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</si>
  <si>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</si>
  <si>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</si>
  <si>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</si>
  <si>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</si>
  <si>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</si>
  <si>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</si>
  <si>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</si>
  <si>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</si>
  <si>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</si>
  <si>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</si>
  <si>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</si>
  <si>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</si>
  <si>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</si>
  <si>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</si>
  <si>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</si>
  <si>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</si>
  <si>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</si>
  <si>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</si>
  <si>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</si>
  <si>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</si>
  <si>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</si>
  <si>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</si>
  <si>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</si>
  <si>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</si>
  <si>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</si>
  <si>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</si>
  <si>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</si>
  <si>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</si>
  <si>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</si>
  <si>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</si>
  <si>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</si>
  <si>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</si>
  <si>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</si>
  <si>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</si>
  <si>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</si>
  <si>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</si>
  <si>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</si>
  <si>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</si>
  <si>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</si>
  <si>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</si>
  <si>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</si>
  <si>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</si>
  <si>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</si>
  <si>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</si>
  <si>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</si>
  <si>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</si>
  <si>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</si>
  <si>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</si>
  <si>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</si>
  <si>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</si>
  <si>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</si>
  <si>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</si>
  <si>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</si>
  <si>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</si>
  <si>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</si>
  <si>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</si>
  <si>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</si>
  <si>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</si>
  <si>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Contribución para Aplic.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</si>
  <si>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</si>
  <si>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</si>
  <si>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</si>
  <si>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</si>
  <si>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</si>
  <si>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</si>
  <si>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</si>
  <si>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</si>
  <si>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</si>
  <si>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</si>
  <si>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</si>
  <si>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</si>
  <si>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</si>
  <si>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II-A) DATOS DEL MES DE ENERO DE 2015</t>
  </si>
  <si>
    <t>I.A) DATOS DEL MES DE ENERO DE 2015</t>
  </si>
  <si>
    <t>(2)Corresponde a la ejecución del mes de Enero de 2014.</t>
  </si>
  <si>
    <t>(3)Corresponde a la ejecución presupuestaria del mes de Enero  de 2015</t>
  </si>
  <si>
    <t>(4)Corresponde a la ejecución del mes de Enero de 2014</t>
  </si>
  <si>
    <t>(5)Corresponde a la ejecución presupuestaria del mes de Enero de 2015.</t>
  </si>
  <si>
    <t>(2) Ejecución presupuestaria del mes de Enero 2015.(Incluye déficit de la Caja de Jubilaciones y Pens.)</t>
  </si>
  <si>
    <t>(3) Cifras de la ejecución presupuestaria del mes de Enero de 2014.</t>
  </si>
  <si>
    <t>(2) Cifras de ejecución del mes de Enero de 2014.</t>
  </si>
  <si>
    <t>(1) Corresponde a la ejecución del mes de Enero de 2015.</t>
  </si>
  <si>
    <t>EJECUTADO EJERCICIO 2015 (1)</t>
  </si>
  <si>
    <t>PRESUPUESTADO EJERCICIO 2015 (4)</t>
  </si>
  <si>
    <t>EJECUTADO EJERCICIO 2015 (3)</t>
  </si>
  <si>
    <t>PRESUPUESTADO EJERCICIO 2015 (6)</t>
  </si>
  <si>
    <t>EJECUTADO EJERCICIO 2015 (5)</t>
  </si>
  <si>
    <t>PRESUPUESTADO EJERCICIO 2015 (5)</t>
  </si>
  <si>
    <t>EJECUTADO EJERCICIO 2015 (2)</t>
  </si>
  <si>
    <t>(2) Ejecución presupuestaria del mes de Enero 2015 (Incluye déficit de la Caja de Jubilaciones y Pens.)</t>
  </si>
  <si>
    <t>Ejecución presupuestaria al mes de Enero 2015.</t>
  </si>
  <si>
    <t>(4)Cifras del Presupuesto del ejercicio 2015</t>
  </si>
  <si>
    <t>(6)Cifras del Presupuesto del ejercicio 2015</t>
  </si>
  <si>
    <t>(5) Cifras del Presupuesto Anual 2015.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</si>
</sst>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26" xfId="0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1">
      <selection activeCell="A56" sqref="A56"/>
    </sheetView>
  </sheetViews>
  <sheetFormatPr defaultColWidth="9.140625" defaultRowHeight="15"/>
  <cols>
    <col min="1" max="1" width="39.28125" style="0" customWidth="1"/>
    <col min="2" max="2" width="16.28125" style="0" customWidth="1"/>
    <col min="3" max="3" width="22.421875" style="0" customWidth="1"/>
    <col min="4" max="4" width="15.7109375" style="0" customWidth="1"/>
    <col min="5" max="5" width="17.42187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202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212</v>
      </c>
      <c r="C6" s="6" t="s">
        <v>213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f>SUM(B8:B11)</f>
        <v>74065.79300000002</v>
      </c>
      <c r="C7" s="30">
        <f>SUM(C8:C11)</f>
        <v>4962.96</v>
      </c>
      <c r="D7" s="30">
        <f>+C7/$C$16*100</f>
        <v>98.38619957394052</v>
      </c>
      <c r="E7" s="30">
        <v>3897.9500000000003</v>
      </c>
      <c r="F7" s="23"/>
      <c r="G7" s="24"/>
    </row>
    <row r="8" spans="1:8" ht="16.5" customHeight="1">
      <c r="A8" s="4" t="s">
        <v>4</v>
      </c>
      <c r="B8" s="29">
        <f>52124.639+678.415+486.355</f>
        <v>53289.40900000001</v>
      </c>
      <c r="C8" s="29">
        <v>4028.94</v>
      </c>
      <c r="D8" s="29">
        <f aca="true" t="shared" si="0" ref="D8:D16">+C8/$C$16*100</f>
        <v>79.87009665833129</v>
      </c>
      <c r="E8" s="29">
        <v>3124.69</v>
      </c>
      <c r="F8" s="25"/>
      <c r="G8" s="26"/>
      <c r="H8" s="41"/>
    </row>
    <row r="9" spans="1:8" ht="16.5" customHeight="1">
      <c r="A9" s="4" t="s">
        <v>5</v>
      </c>
      <c r="B9" s="29">
        <v>12759.557</v>
      </c>
      <c r="C9" s="29">
        <v>320.57</v>
      </c>
      <c r="D9" s="29">
        <f t="shared" si="0"/>
        <v>6.355010718889152</v>
      </c>
      <c r="E9" s="29">
        <v>317.46</v>
      </c>
      <c r="F9" s="25"/>
      <c r="G9" s="26"/>
      <c r="H9" s="41"/>
    </row>
    <row r="10" spans="1:8" ht="16.5" customHeight="1">
      <c r="A10" s="4" t="s">
        <v>6</v>
      </c>
      <c r="B10" s="29">
        <v>4048.026</v>
      </c>
      <c r="C10" s="29">
        <v>359.99</v>
      </c>
      <c r="D10" s="29">
        <f t="shared" si="0"/>
        <v>7.136476615693628</v>
      </c>
      <c r="E10" s="29">
        <v>274.09</v>
      </c>
      <c r="F10" s="25"/>
      <c r="G10" s="26"/>
      <c r="H10" s="41"/>
    </row>
    <row r="11" spans="1:8" ht="16.5" customHeight="1">
      <c r="A11" s="4" t="s">
        <v>7</v>
      </c>
      <c r="B11" s="29">
        <v>3968.801</v>
      </c>
      <c r="C11" s="29">
        <v>253.46</v>
      </c>
      <c r="D11" s="29">
        <f t="shared" si="0"/>
        <v>5.024615581026437</v>
      </c>
      <c r="E11" s="29">
        <v>181.71</v>
      </c>
      <c r="F11" s="25"/>
      <c r="G11" s="26"/>
      <c r="H11" s="41"/>
    </row>
    <row r="12" spans="1:7" ht="16.5" customHeight="1">
      <c r="A12" s="9" t="s">
        <v>8</v>
      </c>
      <c r="B12" s="30">
        <f>SUM(B13:B15)</f>
        <v>2566.863</v>
      </c>
      <c r="C12" s="30">
        <f>SUM(C13:C15)</f>
        <v>81.40599999999999</v>
      </c>
      <c r="D12" s="30">
        <f t="shared" si="0"/>
        <v>1.6138004260594887</v>
      </c>
      <c r="E12" s="30">
        <v>54.059999999999995</v>
      </c>
      <c r="F12" s="23"/>
      <c r="G12" s="24"/>
    </row>
    <row r="13" spans="1:8" ht="16.5" customHeight="1">
      <c r="A13" s="4" t="s">
        <v>9</v>
      </c>
      <c r="B13" s="29"/>
      <c r="C13" s="29"/>
      <c r="D13" s="29">
        <f t="shared" si="0"/>
        <v>0</v>
      </c>
      <c r="E13" s="29"/>
      <c r="F13" s="25"/>
      <c r="G13" s="26"/>
      <c r="H13" s="41"/>
    </row>
    <row r="14" spans="1:8" ht="16.5" customHeight="1">
      <c r="A14" s="4" t="s">
        <v>10</v>
      </c>
      <c r="B14" s="29">
        <f>2329.466+112</f>
        <v>2441.466</v>
      </c>
      <c r="C14" s="29">
        <v>69.576</v>
      </c>
      <c r="D14" s="29">
        <f t="shared" si="0"/>
        <v>1.3792813606308503</v>
      </c>
      <c r="E14" s="29">
        <v>45.69</v>
      </c>
      <c r="F14" s="25"/>
      <c r="G14" s="26"/>
      <c r="H14" s="41"/>
    </row>
    <row r="15" spans="1:8" ht="16.5" customHeight="1">
      <c r="A15" s="4" t="s">
        <v>11</v>
      </c>
      <c r="B15" s="29">
        <f>23.489+101.908</f>
        <v>125.397</v>
      </c>
      <c r="C15" s="29">
        <v>11.83</v>
      </c>
      <c r="D15" s="29">
        <f t="shared" si="0"/>
        <v>0.2345190654286386</v>
      </c>
      <c r="E15" s="29">
        <v>8.37</v>
      </c>
      <c r="F15" s="25"/>
      <c r="G15" s="26"/>
      <c r="H15" s="41"/>
    </row>
    <row r="16" spans="1:7" ht="16.5" customHeight="1">
      <c r="A16" s="10" t="s">
        <v>13</v>
      </c>
      <c r="B16" s="32">
        <f>+B12+B7</f>
        <v>76632.65600000002</v>
      </c>
      <c r="C16" s="32">
        <f>+C12+C7</f>
        <v>5044.366</v>
      </c>
      <c r="D16" s="32">
        <f t="shared" si="0"/>
        <v>100</v>
      </c>
      <c r="E16" s="32">
        <v>3952.01</v>
      </c>
      <c r="F16" s="23"/>
      <c r="G16" s="24"/>
    </row>
    <row r="17" spans="1:6" ht="33.75" customHeight="1">
      <c r="A17" s="118" t="s">
        <v>14</v>
      </c>
      <c r="B17" s="118"/>
      <c r="C17" s="118"/>
      <c r="D17" s="118"/>
      <c r="E17" s="118"/>
      <c r="F17" s="20"/>
    </row>
    <row r="18" spans="1:6" ht="16.5" customHeight="1">
      <c r="A18" s="120" t="s">
        <v>203</v>
      </c>
      <c r="B18" s="120"/>
      <c r="C18" s="120"/>
      <c r="D18" s="120"/>
      <c r="E18" s="120"/>
      <c r="F18" s="33"/>
    </row>
    <row r="19" spans="1:6" ht="16.5" customHeight="1">
      <c r="A19" t="s">
        <v>204</v>
      </c>
      <c r="B19" s="33"/>
      <c r="C19" s="33"/>
      <c r="D19" s="33"/>
      <c r="E19" s="33"/>
      <c r="F19" s="33"/>
    </row>
    <row r="20" spans="1:6" ht="16.5" customHeight="1">
      <c r="A20" t="s">
        <v>220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194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ENERO DE 2015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214</v>
      </c>
      <c r="C30" s="6" t="s">
        <v>215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f>+B32+B38</f>
        <v>53289.40900000001</v>
      </c>
      <c r="C31" s="30">
        <f>+C32+C38</f>
        <v>4028.9350000000004</v>
      </c>
      <c r="D31" s="30">
        <f aca="true" t="shared" si="1" ref="D31:D48">+C31/$C$49*100</f>
        <v>79.86985503655062</v>
      </c>
      <c r="E31" s="30">
        <v>3124.6899999999996</v>
      </c>
      <c r="F31" s="28"/>
    </row>
    <row r="32" spans="1:6" ht="16.5" customHeight="1">
      <c r="A32" s="4" t="s">
        <v>61</v>
      </c>
      <c r="B32" s="29">
        <f>SUM(B33:B37)</f>
        <v>19061.635000000002</v>
      </c>
      <c r="C32" s="29">
        <f>SUM(C33:C37)</f>
        <v>1442.115</v>
      </c>
      <c r="D32" s="29">
        <f t="shared" si="1"/>
        <v>28.588576384586794</v>
      </c>
      <c r="E32" s="29">
        <v>1113.47</v>
      </c>
      <c r="F32" s="28"/>
    </row>
    <row r="33" spans="1:6" ht="16.5" customHeight="1">
      <c r="A33" s="4" t="s">
        <v>62</v>
      </c>
      <c r="B33" s="29">
        <v>15288.383</v>
      </c>
      <c r="C33" s="29">
        <v>1240.679</v>
      </c>
      <c r="D33" s="29">
        <f t="shared" si="1"/>
        <v>24.5952967414199</v>
      </c>
      <c r="E33" s="29">
        <v>935.76</v>
      </c>
      <c r="F33" s="28"/>
    </row>
    <row r="34" spans="1:6" ht="16.5" customHeight="1">
      <c r="A34" s="4" t="s">
        <v>63</v>
      </c>
      <c r="B34" s="117">
        <v>137.075</v>
      </c>
      <c r="C34" s="29">
        <v>1.614</v>
      </c>
      <c r="D34" s="29">
        <f t="shared" si="1"/>
        <v>0.03199603518770908</v>
      </c>
      <c r="E34" s="29">
        <v>1.78</v>
      </c>
      <c r="F34" s="28"/>
    </row>
    <row r="35" spans="1:6" ht="16.5" customHeight="1">
      <c r="A35" s="4" t="s">
        <v>64</v>
      </c>
      <c r="B35" s="117">
        <v>1599.597</v>
      </c>
      <c r="C35" s="29">
        <v>47.889</v>
      </c>
      <c r="D35" s="29">
        <f t="shared" si="1"/>
        <v>0.949354478998885</v>
      </c>
      <c r="E35" s="29">
        <v>39.13</v>
      </c>
      <c r="F35" s="28"/>
    </row>
    <row r="36" spans="1:6" ht="16.5" customHeight="1">
      <c r="A36" s="4" t="s">
        <v>65</v>
      </c>
      <c r="B36" s="29">
        <v>2004.111</v>
      </c>
      <c r="C36" s="29">
        <v>148.364</v>
      </c>
      <c r="D36" s="29">
        <f t="shared" si="1"/>
        <v>2.9411770536488664</v>
      </c>
      <c r="E36" s="29">
        <v>134.08</v>
      </c>
      <c r="F36" s="28"/>
    </row>
    <row r="37" spans="1:6" ht="16.5" customHeight="1">
      <c r="A37" s="4" t="s">
        <v>66</v>
      </c>
      <c r="B37" s="117">
        <f>31.369+1.1</f>
        <v>32.469</v>
      </c>
      <c r="C37" s="29">
        <v>3.569</v>
      </c>
      <c r="D37" s="29">
        <f t="shared" si="1"/>
        <v>0.07075207533143353</v>
      </c>
      <c r="E37" s="29">
        <v>2.72</v>
      </c>
      <c r="F37" s="28"/>
    </row>
    <row r="38" spans="1:6" ht="16.5" customHeight="1">
      <c r="A38" s="4" t="s">
        <v>67</v>
      </c>
      <c r="B38" s="117">
        <f>SUM(B39:B45)</f>
        <v>34227.774000000005</v>
      </c>
      <c r="C38" s="29">
        <f>SUM(C39:C45)</f>
        <v>2586.82</v>
      </c>
      <c r="D38" s="29">
        <f t="shared" si="1"/>
        <v>51.281278651963824</v>
      </c>
      <c r="E38" s="29">
        <v>2011.2199999999998</v>
      </c>
      <c r="F38" s="28"/>
    </row>
    <row r="39" spans="1:6" ht="16.5" customHeight="1">
      <c r="A39" s="4" t="s">
        <v>68</v>
      </c>
      <c r="B39" s="117">
        <v>13983.847</v>
      </c>
      <c r="C39" s="29">
        <v>1041.114</v>
      </c>
      <c r="D39" s="29">
        <f t="shared" si="1"/>
        <v>20.639107917234544</v>
      </c>
      <c r="E39" s="29">
        <v>741.58</v>
      </c>
      <c r="F39" s="28"/>
    </row>
    <row r="40" spans="1:6" ht="16.5" customHeight="1">
      <c r="A40" s="4" t="s">
        <v>69</v>
      </c>
      <c r="B40" s="117">
        <f>813.176+133.124</f>
        <v>946.3000000000001</v>
      </c>
      <c r="C40" s="29">
        <v>24.9</v>
      </c>
      <c r="D40" s="29">
        <f t="shared" si="1"/>
        <v>0.49361913021930365</v>
      </c>
      <c r="E40" s="29">
        <v>14.04</v>
      </c>
      <c r="F40" s="28"/>
    </row>
    <row r="41" spans="1:6" ht="16.5" customHeight="1">
      <c r="A41" s="4" t="s">
        <v>70</v>
      </c>
      <c r="B41" s="117">
        <f>15203.545+353.231</f>
        <v>15556.776</v>
      </c>
      <c r="C41" s="29">
        <v>1216.01</v>
      </c>
      <c r="D41" s="29">
        <f t="shared" si="1"/>
        <v>24.106256969396604</v>
      </c>
      <c r="E41" s="29">
        <v>995.42</v>
      </c>
      <c r="F41" s="28"/>
    </row>
    <row r="42" spans="1:6" ht="16.5" customHeight="1">
      <c r="A42" s="4" t="s">
        <v>71</v>
      </c>
      <c r="B42" s="117">
        <v>1107.131</v>
      </c>
      <c r="C42" s="29">
        <v>100.38</v>
      </c>
      <c r="D42" s="29">
        <f t="shared" si="1"/>
        <v>1.9899392888117953</v>
      </c>
      <c r="E42" s="29">
        <v>90.61</v>
      </c>
      <c r="F42" s="28"/>
    </row>
    <row r="43" spans="1:6" ht="16.5" customHeight="1">
      <c r="A43" s="4" t="s">
        <v>72</v>
      </c>
      <c r="B43" s="117">
        <f>145.269+678.415</f>
        <v>823.684</v>
      </c>
      <c r="C43" s="29">
        <v>47.94</v>
      </c>
      <c r="D43" s="29">
        <f t="shared" si="1"/>
        <v>0.950365506133069</v>
      </c>
      <c r="E43" s="29">
        <v>35.54</v>
      </c>
      <c r="F43" s="28"/>
    </row>
    <row r="44" spans="1:6" ht="16.5" customHeight="1">
      <c r="A44" s="4" t="s">
        <v>73</v>
      </c>
      <c r="B44" s="29">
        <v>171.489</v>
      </c>
      <c r="C44" s="29">
        <v>30.816</v>
      </c>
      <c r="D44" s="29">
        <f t="shared" si="1"/>
        <v>0.6108982777846611</v>
      </c>
      <c r="E44" s="29">
        <v>26.95</v>
      </c>
      <c r="F44" s="28"/>
    </row>
    <row r="45" spans="1:6" ht="16.5" customHeight="1">
      <c r="A45" s="4" t="s">
        <v>66</v>
      </c>
      <c r="B45" s="29">
        <v>1638.547</v>
      </c>
      <c r="C45" s="29">
        <v>125.66</v>
      </c>
      <c r="D45" s="29">
        <f t="shared" si="1"/>
        <v>2.4910915623838434</v>
      </c>
      <c r="E45" s="29">
        <v>107.08</v>
      </c>
      <c r="F45" s="28"/>
    </row>
    <row r="46" spans="1:6" ht="18" customHeight="1">
      <c r="A46" s="9" t="s">
        <v>89</v>
      </c>
      <c r="B46" s="30">
        <v>4048.023</v>
      </c>
      <c r="C46" s="30">
        <v>359.99</v>
      </c>
      <c r="D46" s="30">
        <f t="shared" si="1"/>
        <v>7.136463883038037</v>
      </c>
      <c r="E46" s="30">
        <v>274.09</v>
      </c>
      <c r="F46" s="28"/>
    </row>
    <row r="47" spans="1:6" ht="30">
      <c r="A47" s="34" t="s">
        <v>74</v>
      </c>
      <c r="B47" s="36">
        <f>76632.654-57399.9</f>
        <v>19232.753999999994</v>
      </c>
      <c r="C47" s="36">
        <f>5044.37-4388.92</f>
        <v>655.4499999999998</v>
      </c>
      <c r="D47" s="36">
        <f t="shared" si="1"/>
        <v>12.993681080411346</v>
      </c>
      <c r="E47" s="36">
        <f>3952.01-3398.78</f>
        <v>553.23</v>
      </c>
      <c r="F47" s="28"/>
    </row>
    <row r="48" spans="1:6" ht="19.5" customHeight="1">
      <c r="A48" s="35" t="s">
        <v>75</v>
      </c>
      <c r="B48" s="36">
        <f>0.545+61.926</f>
        <v>62.471000000000004</v>
      </c>
      <c r="C48" s="36"/>
      <c r="D48" s="36">
        <f t="shared" si="1"/>
        <v>0</v>
      </c>
      <c r="E48" s="36">
        <v>0</v>
      </c>
      <c r="F48" s="28"/>
    </row>
    <row r="49" spans="1:6" ht="19.5" customHeight="1">
      <c r="A49" s="37" t="s">
        <v>76</v>
      </c>
      <c r="B49" s="36">
        <f>+B47+B48+B31+B46</f>
        <v>76632.657</v>
      </c>
      <c r="C49" s="36">
        <f>+C47+C48+C31+C46</f>
        <v>5044.375</v>
      </c>
      <c r="D49" s="36">
        <f>+C49/$C$49*100</f>
        <v>100</v>
      </c>
      <c r="E49" s="36">
        <f>+E47+E48+E31+E46</f>
        <v>3952.0099999999998</v>
      </c>
      <c r="F49" s="28"/>
    </row>
    <row r="50" spans="1:5" ht="47.25" customHeight="1">
      <c r="A50" s="119" t="s">
        <v>90</v>
      </c>
      <c r="B50" s="119"/>
      <c r="C50" s="119"/>
      <c r="D50" s="119"/>
      <c r="E50" s="119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205</v>
      </c>
      <c r="B53" s="33"/>
      <c r="C53" s="33"/>
      <c r="D53" s="33"/>
      <c r="E53" s="33"/>
    </row>
    <row r="54" ht="16.5" customHeight="1">
      <c r="A54" t="s">
        <v>206</v>
      </c>
    </row>
    <row r="55" ht="15">
      <c r="A55" t="s">
        <v>221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</sheetData>
  <sheetProtection/>
  <mergeCells count="3">
    <mergeCell ref="A17:E17"/>
    <mergeCell ref="A50:E50"/>
    <mergeCell ref="A18:E18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zoomScalePageLayoutView="0" workbookViewId="0" topLeftCell="A47">
      <selection activeCell="G55" sqref="G55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201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216</v>
      </c>
      <c r="C6" s="6" t="s">
        <v>217</v>
      </c>
      <c r="D6" s="6" t="s">
        <v>42</v>
      </c>
      <c r="E6" s="6" t="s">
        <v>86</v>
      </c>
      <c r="F6" s="22"/>
      <c r="G6" s="22"/>
    </row>
    <row r="7" spans="1:7" ht="15">
      <c r="A7" s="11" t="s">
        <v>20</v>
      </c>
      <c r="B7" s="30">
        <f>+B8+B9+B13+B14+B15+B16</f>
        <v>67275.627</v>
      </c>
      <c r="C7" s="30">
        <f>+C8+C9+C13+C14+C15+C16</f>
        <v>4955.793</v>
      </c>
      <c r="D7" s="30">
        <f aca="true" t="shared" si="0" ref="D7:D29">+C7/$C$30*100</f>
        <v>94.28937544949143</v>
      </c>
      <c r="E7" s="30">
        <v>3713.9</v>
      </c>
      <c r="F7" s="27"/>
      <c r="G7" s="38"/>
    </row>
    <row r="8" spans="1:7" ht="15">
      <c r="A8" s="12" t="s">
        <v>21</v>
      </c>
      <c r="B8" s="29">
        <v>29280.449</v>
      </c>
      <c r="C8" s="29">
        <v>2304.86</v>
      </c>
      <c r="D8" s="29">
        <f t="shared" si="0"/>
        <v>43.852479290098444</v>
      </c>
      <c r="E8" s="29">
        <v>1641.1</v>
      </c>
      <c r="F8" s="27"/>
      <c r="G8" s="27"/>
    </row>
    <row r="9" spans="1:7" ht="15">
      <c r="A9" s="12" t="s">
        <v>22</v>
      </c>
      <c r="B9" s="29">
        <f>SUM(B10:B12)</f>
        <v>10140.992999999999</v>
      </c>
      <c r="C9" s="29">
        <f>SUM(C10:C12)</f>
        <v>567.27</v>
      </c>
      <c r="D9" s="29">
        <f t="shared" si="0"/>
        <v>10.792931426157832</v>
      </c>
      <c r="E9" s="29">
        <v>439.69</v>
      </c>
      <c r="F9" s="27"/>
      <c r="G9" s="27"/>
    </row>
    <row r="10" spans="1:7" ht="15">
      <c r="A10" s="12" t="s">
        <v>23</v>
      </c>
      <c r="B10" s="29">
        <f>1636.691+129.218+5.897</f>
        <v>1771.806</v>
      </c>
      <c r="C10" s="29">
        <v>80.043</v>
      </c>
      <c r="D10" s="29">
        <f t="shared" si="0"/>
        <v>1.5229055126200073</v>
      </c>
      <c r="E10" s="29">
        <v>45.44</v>
      </c>
      <c r="F10" s="27" t="s">
        <v>85</v>
      </c>
      <c r="G10" s="27"/>
    </row>
    <row r="11" spans="1:7" ht="15">
      <c r="A11" s="12" t="s">
        <v>24</v>
      </c>
      <c r="B11" s="29">
        <f>3664.111+1643.511+3512.926</f>
        <v>8820.547999999999</v>
      </c>
      <c r="C11" s="29">
        <v>499.635</v>
      </c>
      <c r="D11" s="29">
        <f t="shared" si="0"/>
        <v>9.50610166782726</v>
      </c>
      <c r="E11" s="29">
        <v>399.97</v>
      </c>
      <c r="F11" s="27"/>
      <c r="G11" s="27"/>
    </row>
    <row r="12" spans="1:7" ht="15">
      <c r="A12" s="12" t="s">
        <v>25</v>
      </c>
      <c r="B12" s="29">
        <f>10140.989-10592.35</f>
        <v>-451.3610000000008</v>
      </c>
      <c r="C12" s="29">
        <v>-12.408</v>
      </c>
      <c r="D12" s="29">
        <f t="shared" si="0"/>
        <v>-0.23607575428943253</v>
      </c>
      <c r="E12" s="29">
        <v>-5.72</v>
      </c>
      <c r="F12" s="27"/>
      <c r="G12" s="27"/>
    </row>
    <row r="13" spans="1:7" ht="15">
      <c r="A13" s="12" t="s">
        <v>26</v>
      </c>
      <c r="B13" s="29">
        <v>76.459</v>
      </c>
      <c r="C13" s="29">
        <v>0.051</v>
      </c>
      <c r="D13" s="29">
        <f t="shared" si="0"/>
        <v>0.000970330711537803</v>
      </c>
      <c r="E13" s="29">
        <v>0.19</v>
      </c>
      <c r="F13" s="27"/>
      <c r="G13" s="27"/>
    </row>
    <row r="14" spans="1:7" ht="15">
      <c r="A14" s="12" t="s">
        <v>27</v>
      </c>
      <c r="B14" s="29">
        <v>11872.408</v>
      </c>
      <c r="C14" s="29">
        <v>939.507</v>
      </c>
      <c r="D14" s="29">
        <f t="shared" si="0"/>
        <v>17.87514697656366</v>
      </c>
      <c r="E14" s="29">
        <v>700.15</v>
      </c>
      <c r="F14" s="27"/>
      <c r="G14" s="27"/>
    </row>
    <row r="15" spans="1:7" ht="15">
      <c r="A15" s="12" t="s">
        <v>28</v>
      </c>
      <c r="B15" s="29">
        <v>3107.407</v>
      </c>
      <c r="C15" s="29">
        <v>256.047</v>
      </c>
      <c r="D15" s="29">
        <f t="shared" si="0"/>
        <v>4.871573876414115</v>
      </c>
      <c r="E15" s="29">
        <v>206.72</v>
      </c>
      <c r="F15" s="27"/>
      <c r="G15" s="27"/>
    </row>
    <row r="16" spans="1:7" ht="15">
      <c r="A16" s="12" t="s">
        <v>29</v>
      </c>
      <c r="B16" s="29">
        <f>+B17+B18+B21</f>
        <v>12797.911</v>
      </c>
      <c r="C16" s="29">
        <f>+C17+C18+C21</f>
        <v>888.058</v>
      </c>
      <c r="D16" s="29">
        <f t="shared" si="0"/>
        <v>16.89627354954585</v>
      </c>
      <c r="E16" s="29">
        <v>726.0500000000001</v>
      </c>
      <c r="F16" s="27"/>
      <c r="G16" s="27"/>
    </row>
    <row r="17" spans="1:7" ht="15">
      <c r="A17" s="12" t="s">
        <v>30</v>
      </c>
      <c r="B17" s="29">
        <f>5764.203+32.07+0.495</f>
        <v>5796.768</v>
      </c>
      <c r="C17" s="29">
        <v>318.707</v>
      </c>
      <c r="D17" s="29">
        <f t="shared" si="0"/>
        <v>6.063748825138796</v>
      </c>
      <c r="E17" s="29">
        <v>263.71</v>
      </c>
      <c r="F17" s="27"/>
      <c r="G17" s="27"/>
    </row>
    <row r="18" spans="1:7" ht="15">
      <c r="A18" s="12" t="s">
        <v>31</v>
      </c>
      <c r="B18" s="29">
        <f>SUM(B19:B20)</f>
        <v>6744.48</v>
      </c>
      <c r="C18" s="29">
        <f>SUM(C19:C20)</f>
        <v>552.201</v>
      </c>
      <c r="D18" s="29">
        <f t="shared" si="0"/>
        <v>10.506227240036987</v>
      </c>
      <c r="E18" s="29">
        <v>449.27000000000004</v>
      </c>
      <c r="F18" s="27"/>
      <c r="G18" s="27"/>
    </row>
    <row r="19" spans="1:7" ht="15">
      <c r="A19" s="12" t="s">
        <v>200</v>
      </c>
      <c r="B19" s="44">
        <v>6409.123</v>
      </c>
      <c r="C19" s="29">
        <v>413.404</v>
      </c>
      <c r="D19" s="29">
        <f t="shared" si="0"/>
        <v>7.865462695540665</v>
      </c>
      <c r="E19" s="29">
        <v>336.85</v>
      </c>
      <c r="F19" s="27"/>
      <c r="G19" s="27"/>
    </row>
    <row r="20" spans="1:7" ht="15">
      <c r="A20" s="12" t="s">
        <v>32</v>
      </c>
      <c r="B20" s="44">
        <f>254.423+80.934</f>
        <v>335.35699999999997</v>
      </c>
      <c r="C20" s="29">
        <v>138.797</v>
      </c>
      <c r="D20" s="29">
        <f t="shared" si="0"/>
        <v>2.640764544496322</v>
      </c>
      <c r="E20" s="29">
        <v>112.42</v>
      </c>
      <c r="F20" s="27"/>
      <c r="G20" s="27"/>
    </row>
    <row r="21" spans="1:7" ht="15">
      <c r="A21" s="12" t="s">
        <v>33</v>
      </c>
      <c r="B21" s="44">
        <f>12797.913-12541.25</f>
        <v>256.66300000000047</v>
      </c>
      <c r="C21" s="29">
        <v>17.15</v>
      </c>
      <c r="D21" s="29">
        <f t="shared" si="0"/>
        <v>0.3262974843700651</v>
      </c>
      <c r="E21" s="29">
        <v>13.07</v>
      </c>
      <c r="F21" s="27"/>
      <c r="G21" s="27"/>
    </row>
    <row r="22" spans="1:7" ht="15">
      <c r="A22" s="13" t="s">
        <v>34</v>
      </c>
      <c r="B22" s="31">
        <f>+B23+B28+B29</f>
        <v>8630.452</v>
      </c>
      <c r="C22" s="31">
        <f>+C23+C28+C29</f>
        <v>300.147</v>
      </c>
      <c r="D22" s="31">
        <f t="shared" si="0"/>
        <v>5.710624550508568</v>
      </c>
      <c r="E22" s="31">
        <v>95.74999999999999</v>
      </c>
      <c r="F22" s="27"/>
      <c r="G22" s="27"/>
    </row>
    <row r="23" spans="1:7" ht="15">
      <c r="A23" s="12" t="s">
        <v>35</v>
      </c>
      <c r="B23" s="29">
        <f>SUM(B24:B27)</f>
        <v>5984.0289999999995</v>
      </c>
      <c r="C23" s="29">
        <f>SUM(C24:C27)</f>
        <v>182.386</v>
      </c>
      <c r="D23" s="29">
        <f t="shared" si="0"/>
        <v>3.4700928853830146</v>
      </c>
      <c r="E23" s="29">
        <v>75.3</v>
      </c>
      <c r="F23" s="27"/>
      <c r="G23" s="27"/>
    </row>
    <row r="24" spans="1:7" ht="15">
      <c r="A24" s="12" t="s">
        <v>36</v>
      </c>
      <c r="B24" s="29">
        <f>65+64</f>
        <v>129</v>
      </c>
      <c r="C24" s="29"/>
      <c r="D24" s="29">
        <f t="shared" si="0"/>
        <v>0</v>
      </c>
      <c r="E24" s="29"/>
      <c r="F24" s="27"/>
      <c r="G24" s="27"/>
    </row>
    <row r="25" spans="1:7" ht="15">
      <c r="A25" s="12" t="s">
        <v>37</v>
      </c>
      <c r="B25" s="29">
        <f>2990.384+1041.307+17.5</f>
        <v>4049.191</v>
      </c>
      <c r="C25" s="29">
        <v>0.137</v>
      </c>
      <c r="D25" s="29">
        <f t="shared" si="0"/>
        <v>0.0026065746564839024</v>
      </c>
      <c r="E25" s="29">
        <v>47.39</v>
      </c>
      <c r="F25" s="27"/>
      <c r="G25" s="27"/>
    </row>
    <row r="26" spans="1:7" ht="15">
      <c r="A26" s="12" t="s">
        <v>38</v>
      </c>
      <c r="B26" s="29">
        <f>959.707+31.863+12.081</f>
        <v>1003.651</v>
      </c>
      <c r="C26" s="29">
        <v>0.009</v>
      </c>
      <c r="D26" s="29">
        <f t="shared" si="0"/>
        <v>0.0001712348314478476</v>
      </c>
      <c r="E26" s="29">
        <v>3.8</v>
      </c>
      <c r="F26" s="27"/>
      <c r="G26" s="27"/>
    </row>
    <row r="27" spans="1:7" ht="15">
      <c r="A27" s="12" t="s">
        <v>25</v>
      </c>
      <c r="B27" s="29">
        <f>5984.027-5181.84</f>
        <v>802.1869999999999</v>
      </c>
      <c r="C27" s="29">
        <v>182.24</v>
      </c>
      <c r="D27" s="29">
        <f t="shared" si="0"/>
        <v>3.4673150758950833</v>
      </c>
      <c r="E27" s="29">
        <v>24.11</v>
      </c>
      <c r="F27" s="27"/>
      <c r="G27" s="27"/>
    </row>
    <row r="28" spans="1:7" ht="15">
      <c r="A28" s="12" t="s">
        <v>39</v>
      </c>
      <c r="B28" s="29">
        <v>2419.35</v>
      </c>
      <c r="C28" s="29">
        <v>103.744</v>
      </c>
      <c r="D28" s="29">
        <f t="shared" si="0"/>
        <v>1.9738429281917225</v>
      </c>
      <c r="E28" s="29">
        <v>18.43</v>
      </c>
      <c r="F28" s="27"/>
      <c r="G28" s="27"/>
    </row>
    <row r="29" spans="1:7" ht="15">
      <c r="A29" s="12" t="s">
        <v>40</v>
      </c>
      <c r="B29" s="29">
        <v>227.073</v>
      </c>
      <c r="C29" s="29">
        <v>14.017</v>
      </c>
      <c r="D29" s="29">
        <f t="shared" si="0"/>
        <v>0.26668873693383105</v>
      </c>
      <c r="E29" s="29">
        <v>2.02</v>
      </c>
      <c r="F29" s="27"/>
      <c r="G29" s="27"/>
    </row>
    <row r="30" spans="1:7" ht="15">
      <c r="A30" s="14" t="s">
        <v>41</v>
      </c>
      <c r="B30" s="32">
        <f>+B22+B7</f>
        <v>75906.079</v>
      </c>
      <c r="C30" s="32">
        <f>+C22+C7</f>
        <v>5255.94</v>
      </c>
      <c r="D30" s="32">
        <f>+C30/$C$30*100</f>
        <v>100</v>
      </c>
      <c r="E30" s="32">
        <v>3809.65</v>
      </c>
      <c r="F30" s="27"/>
      <c r="G30" s="38"/>
    </row>
    <row r="31" spans="1:7" ht="33.75" customHeight="1">
      <c r="A31" s="121" t="s">
        <v>14</v>
      </c>
      <c r="B31" s="121"/>
      <c r="C31" s="121"/>
      <c r="D31" s="121"/>
      <c r="E31" s="121"/>
      <c r="F31" s="42"/>
      <c r="G31" s="42"/>
    </row>
    <row r="32" spans="1:7" ht="15">
      <c r="A32" s="120" t="s">
        <v>218</v>
      </c>
      <c r="B32" s="120"/>
      <c r="C32" s="120"/>
      <c r="D32" s="120"/>
      <c r="E32" s="120"/>
      <c r="F32" s="20"/>
      <c r="G32" s="20"/>
    </row>
    <row r="33" spans="1:7" ht="16.5" customHeight="1">
      <c r="A33" s="120" t="s">
        <v>208</v>
      </c>
      <c r="B33" s="120"/>
      <c r="C33" s="120"/>
      <c r="D33" s="120"/>
      <c r="E33" s="120"/>
      <c r="F33" s="20"/>
      <c r="G33" s="20"/>
    </row>
    <row r="34" spans="1:7" ht="16.5" customHeight="1">
      <c r="A34" s="120" t="s">
        <v>199</v>
      </c>
      <c r="B34" s="120"/>
      <c r="C34" s="120"/>
      <c r="D34" s="120"/>
      <c r="E34" s="120"/>
      <c r="F34" s="20"/>
      <c r="G34" s="20"/>
    </row>
    <row r="35" spans="1:7" ht="16.5" customHeight="1">
      <c r="A35" s="120" t="s">
        <v>222</v>
      </c>
      <c r="B35" s="120"/>
      <c r="C35" s="120"/>
      <c r="D35" s="120"/>
      <c r="E35" s="120"/>
      <c r="F35" s="20"/>
      <c r="G35" s="20"/>
    </row>
    <row r="36" spans="1:7" ht="16.5" customHeight="1">
      <c r="A36" s="114"/>
      <c r="B36" s="114"/>
      <c r="C36" s="114"/>
      <c r="D36" s="114"/>
      <c r="E36" s="114"/>
      <c r="F36" s="114"/>
      <c r="G36" s="114"/>
    </row>
    <row r="37" ht="15">
      <c r="A37" t="s">
        <v>194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2" ht="15">
      <c r="A40" s="1" t="s">
        <v>0</v>
      </c>
      <c r="B40" s="3"/>
    </row>
    <row r="41" ht="15">
      <c r="A41" s="2" t="s">
        <v>91</v>
      </c>
    </row>
    <row r="42" spans="1:2" ht="15">
      <c r="A42" s="2" t="s">
        <v>87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216</v>
      </c>
      <c r="C44" s="6" t="s">
        <v>217</v>
      </c>
      <c r="D44" s="6" t="s">
        <v>42</v>
      </c>
      <c r="E44" s="6" t="s">
        <v>86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f>14058.72+900.449</f>
        <v>14959.169</v>
      </c>
      <c r="C46" s="29">
        <v>1084.289</v>
      </c>
      <c r="D46" s="29">
        <f>+C46/$C$58*100</f>
        <v>19.748463618418583</v>
      </c>
      <c r="E46" s="29">
        <v>706.95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f>7165.713</f>
        <v>7165.713</v>
      </c>
      <c r="C48" s="29">
        <v>520.308</v>
      </c>
      <c r="D48" s="29">
        <f>+C48/$C$58*100</f>
        <v>9.476517430659294</v>
      </c>
      <c r="E48" s="29">
        <v>390.34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f>30230.657+913.693+14886.892</f>
        <v>46031.242</v>
      </c>
      <c r="C50" s="29">
        <v>3225.22</v>
      </c>
      <c r="D50" s="29">
        <f>+C50/$C$58*100</f>
        <v>58.74184818936278</v>
      </c>
      <c r="E50" s="29">
        <v>2380.96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f>2131.229+5492.62</f>
        <v>7623.849</v>
      </c>
      <c r="C52" s="29">
        <v>426.077</v>
      </c>
      <c r="D52" s="29">
        <f>+C52/$C$58*100</f>
        <v>7.760261455336109</v>
      </c>
      <c r="E52" s="29">
        <v>321.14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f>129.549+0.1</f>
        <v>129.649</v>
      </c>
      <c r="C54" s="29">
        <v>0.051</v>
      </c>
      <c r="D54" s="29">
        <f>+C54/$C$58*100</f>
        <v>0.0009288774898014713</v>
      </c>
      <c r="E54" s="29">
        <v>10.25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f>4518.905+598.989</f>
        <v>5117.894</v>
      </c>
      <c r="C56" s="29">
        <v>234.553</v>
      </c>
      <c r="D56" s="29">
        <f>+C56/$C$58*100</f>
        <v>4.271980428733422</v>
      </c>
      <c r="E56" s="29">
        <v>186.96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f>SUM(B46:B56)</f>
        <v>81027.516</v>
      </c>
      <c r="C58" s="19">
        <f>SUM(C46:C56)</f>
        <v>5490.4980000000005</v>
      </c>
      <c r="D58" s="19">
        <f>+C58/$C$58*100</f>
        <v>100</v>
      </c>
      <c r="E58" s="19">
        <v>3996.6</v>
      </c>
      <c r="F58" s="27"/>
      <c r="G58" s="27"/>
    </row>
    <row r="59" spans="1:7" ht="27" customHeight="1">
      <c r="A59" s="122" t="s">
        <v>14</v>
      </c>
      <c r="B59" s="122"/>
      <c r="C59" s="122"/>
      <c r="D59" s="122"/>
      <c r="E59" s="122"/>
      <c r="F59" s="42"/>
      <c r="G59" s="42"/>
    </row>
    <row r="60" spans="1:7" ht="15">
      <c r="A60" s="123" t="s">
        <v>207</v>
      </c>
      <c r="B60" s="123"/>
      <c r="C60" s="123"/>
      <c r="D60" s="123"/>
      <c r="E60" s="123"/>
      <c r="F60" s="20"/>
      <c r="G60" s="20"/>
    </row>
    <row r="61" spans="1:7" ht="16.5" customHeight="1">
      <c r="A61" s="120" t="s">
        <v>208</v>
      </c>
      <c r="B61" s="120"/>
      <c r="C61" s="120"/>
      <c r="D61" s="120"/>
      <c r="E61" s="120"/>
      <c r="F61" s="20"/>
      <c r="G61" s="20"/>
    </row>
    <row r="62" spans="1:7" ht="19.5" customHeight="1">
      <c r="A62" s="120" t="s">
        <v>88</v>
      </c>
      <c r="B62" s="120"/>
      <c r="C62" s="120"/>
      <c r="D62" s="120"/>
      <c r="E62" s="120"/>
      <c r="F62" s="20"/>
      <c r="G62" s="20"/>
    </row>
    <row r="63" spans="1:7" ht="16.5" customHeight="1">
      <c r="A63" s="120" t="s">
        <v>222</v>
      </c>
      <c r="B63" s="120"/>
      <c r="C63" s="120"/>
      <c r="D63" s="120"/>
      <c r="E63" s="120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</sheetData>
  <sheetProtection/>
  <mergeCells count="10">
    <mergeCell ref="A61:E61"/>
    <mergeCell ref="A63:E63"/>
    <mergeCell ref="A35:E35"/>
    <mergeCell ref="A62:E62"/>
    <mergeCell ref="A31:E31"/>
    <mergeCell ref="A59:E59"/>
    <mergeCell ref="A34:E34"/>
    <mergeCell ref="A32:E32"/>
    <mergeCell ref="A33:E33"/>
    <mergeCell ref="A60:E60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D20" sqref="D20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211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23.94</v>
      </c>
      <c r="C7" s="29">
        <f aca="true" t="shared" si="0" ref="C7:C13">+B7/$B$13*100</f>
        <v>4.8925038829395895</v>
      </c>
      <c r="D7" s="29">
        <v>19.57</v>
      </c>
    </row>
    <row r="8" spans="1:4" ht="16.5" customHeight="1">
      <c r="A8" s="4" t="s">
        <v>51</v>
      </c>
      <c r="B8" s="29">
        <v>62.53</v>
      </c>
      <c r="C8" s="29">
        <f t="shared" si="0"/>
        <v>12.77895855472901</v>
      </c>
      <c r="D8" s="29">
        <v>57.34</v>
      </c>
    </row>
    <row r="9" spans="1:4" ht="16.5" customHeight="1">
      <c r="A9" s="4" t="s">
        <v>52</v>
      </c>
      <c r="B9" s="29">
        <v>157.62</v>
      </c>
      <c r="C9" s="29">
        <f t="shared" si="0"/>
        <v>32.21204937464236</v>
      </c>
      <c r="D9" s="29">
        <v>117.8</v>
      </c>
    </row>
    <row r="10" spans="1:4" ht="16.5" customHeight="1">
      <c r="A10" s="4" t="s">
        <v>53</v>
      </c>
      <c r="B10" s="29">
        <v>231.84</v>
      </c>
      <c r="C10" s="29">
        <f t="shared" si="0"/>
        <v>47.38003760320445</v>
      </c>
      <c r="D10" s="29">
        <v>199.48</v>
      </c>
    </row>
    <row r="11" spans="1:4" ht="16.5" customHeight="1">
      <c r="A11" s="4" t="s">
        <v>195</v>
      </c>
      <c r="B11" s="29">
        <v>0</v>
      </c>
      <c r="C11" s="29">
        <f t="shared" si="0"/>
        <v>0</v>
      </c>
      <c r="D11" s="29">
        <v>0</v>
      </c>
    </row>
    <row r="12" spans="1:4" ht="16.5" customHeight="1">
      <c r="A12" s="4" t="s">
        <v>54</v>
      </c>
      <c r="B12" s="29">
        <v>13.39</v>
      </c>
      <c r="C12" s="29">
        <f t="shared" si="0"/>
        <v>2.736450584484591</v>
      </c>
      <c r="D12" s="29">
        <v>12.99</v>
      </c>
    </row>
    <row r="13" spans="1:4" ht="15">
      <c r="A13" s="18" t="s">
        <v>48</v>
      </c>
      <c r="B13" s="19">
        <f>SUM(B7:B12)</f>
        <v>489.32</v>
      </c>
      <c r="C13" s="19">
        <f t="shared" si="0"/>
        <v>100</v>
      </c>
      <c r="D13" s="19">
        <f>SUM(D7:D12)</f>
        <v>407.17999999999995</v>
      </c>
    </row>
    <row r="14" ht="15">
      <c r="A14" t="s">
        <v>210</v>
      </c>
    </row>
    <row r="15" ht="15">
      <c r="A15" t="s">
        <v>209</v>
      </c>
    </row>
    <row r="16" ht="15">
      <c r="A16" t="s">
        <v>196</v>
      </c>
    </row>
    <row r="18" ht="15">
      <c r="A18" t="s">
        <v>197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PageLayoutView="0" workbookViewId="0" topLeftCell="A1">
      <selection activeCell="H73" sqref="H73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0"/>
      <c r="B1" s="50"/>
      <c r="C1" s="50"/>
      <c r="D1" s="50"/>
      <c r="E1" s="50"/>
      <c r="F1" s="50"/>
    </row>
    <row r="2" spans="1:6" ht="18.75">
      <c r="A2" s="51" t="s">
        <v>0</v>
      </c>
      <c r="B2" s="50"/>
      <c r="C2" s="50"/>
      <c r="D2" s="50"/>
      <c r="E2" s="50"/>
      <c r="F2" s="50"/>
    </row>
    <row r="3" spans="1:6" ht="15">
      <c r="A3" s="49" t="s">
        <v>59</v>
      </c>
      <c r="B3" s="52"/>
      <c r="C3" s="52"/>
      <c r="D3" s="52"/>
      <c r="E3" s="52"/>
      <c r="F3" s="52"/>
    </row>
    <row r="4" spans="1:6" ht="15.75" customHeight="1">
      <c r="A4" s="49" t="s">
        <v>219</v>
      </c>
      <c r="B4" s="49"/>
      <c r="C4" s="49"/>
      <c r="D4" s="53"/>
      <c r="E4" s="53"/>
      <c r="F4" s="53"/>
    </row>
    <row r="5" spans="1:6" ht="15.75" thickBot="1">
      <c r="A5" s="54" t="s">
        <v>92</v>
      </c>
      <c r="B5" s="55"/>
      <c r="C5" s="55"/>
      <c r="D5" s="55"/>
      <c r="E5" s="55"/>
      <c r="F5" s="55"/>
    </row>
    <row r="6" spans="1:6" ht="15.75" thickTop="1">
      <c r="A6" s="56"/>
      <c r="B6" s="57"/>
      <c r="C6" s="56"/>
      <c r="D6" s="58"/>
      <c r="E6" s="56"/>
      <c r="F6" s="59"/>
    </row>
    <row r="7" spans="1:6" ht="15">
      <c r="A7" s="60"/>
      <c r="B7" s="61" t="s">
        <v>1</v>
      </c>
      <c r="C7" s="62" t="s">
        <v>93</v>
      </c>
      <c r="D7" s="62" t="s">
        <v>94</v>
      </c>
      <c r="E7" s="63" t="s">
        <v>95</v>
      </c>
      <c r="F7" s="64" t="s">
        <v>48</v>
      </c>
    </row>
    <row r="8" spans="1:6" ht="15">
      <c r="A8" s="60"/>
      <c r="B8" s="61"/>
      <c r="C8" s="62" t="s">
        <v>96</v>
      </c>
      <c r="D8" s="62" t="s">
        <v>97</v>
      </c>
      <c r="E8" s="63" t="s">
        <v>98</v>
      </c>
      <c r="F8" s="64"/>
    </row>
    <row r="9" spans="1:6" ht="15.75" thickBot="1">
      <c r="A9" s="65"/>
      <c r="B9" s="66"/>
      <c r="C9" s="65"/>
      <c r="D9" s="65"/>
      <c r="E9" s="65"/>
      <c r="F9" s="67"/>
    </row>
    <row r="10" spans="1:6" ht="15.75" thickTop="1">
      <c r="A10" s="60"/>
      <c r="B10" s="68"/>
      <c r="C10" s="68"/>
      <c r="D10" s="68" t="s">
        <v>85</v>
      </c>
      <c r="E10" s="68"/>
      <c r="F10" s="83"/>
    </row>
    <row r="11" spans="1:6" ht="15">
      <c r="A11" s="84" t="s">
        <v>99</v>
      </c>
      <c r="B11" s="85" t="s">
        <v>100</v>
      </c>
      <c r="C11" s="70">
        <f>SUM(C12:C15)</f>
        <v>4115501513.5999994</v>
      </c>
      <c r="D11" s="70">
        <f>SUM(D12:D15)</f>
        <v>486998200.08000004</v>
      </c>
      <c r="E11" s="70">
        <f>SUM(E12:E15)</f>
        <v>360463045.83</v>
      </c>
      <c r="F11" s="86">
        <f aca="true" t="shared" si="0" ref="F11:F19">SUM(C11:E11)</f>
        <v>4962962759.509999</v>
      </c>
    </row>
    <row r="12" spans="1:6" s="78" customFormat="1" ht="15">
      <c r="A12" s="87"/>
      <c r="B12" s="88" t="s">
        <v>101</v>
      </c>
      <c r="C12" s="89">
        <v>3956922857.25</v>
      </c>
      <c r="D12" s="89">
        <v>40200896.78</v>
      </c>
      <c r="E12" s="89">
        <v>31819178.68</v>
      </c>
      <c r="F12" s="90">
        <f t="shared" si="0"/>
        <v>4028942932.71</v>
      </c>
    </row>
    <row r="13" spans="1:6" s="78" customFormat="1" ht="15">
      <c r="A13" s="87"/>
      <c r="B13" s="88" t="s">
        <v>102</v>
      </c>
      <c r="C13" s="89">
        <v>599498.66</v>
      </c>
      <c r="D13" s="89">
        <v>0</v>
      </c>
      <c r="E13" s="89">
        <v>319971097.88</v>
      </c>
      <c r="F13" s="90">
        <f t="shared" si="0"/>
        <v>320570596.54</v>
      </c>
    </row>
    <row r="14" spans="1:6" s="78" customFormat="1" ht="15">
      <c r="A14" s="87"/>
      <c r="B14" s="88" t="s">
        <v>103</v>
      </c>
      <c r="C14" s="89">
        <v>11708815.22</v>
      </c>
      <c r="D14" s="89">
        <v>346366820.29</v>
      </c>
      <c r="E14" s="89">
        <v>1915793.27</v>
      </c>
      <c r="F14" s="90">
        <f t="shared" si="0"/>
        <v>359991428.78000003</v>
      </c>
    </row>
    <row r="15" spans="1:6" s="78" customFormat="1" ht="15">
      <c r="A15" s="87"/>
      <c r="B15" s="88" t="s">
        <v>104</v>
      </c>
      <c r="C15" s="89">
        <v>146270342.47</v>
      </c>
      <c r="D15" s="89">
        <v>100430483.01</v>
      </c>
      <c r="E15" s="89">
        <v>6756976</v>
      </c>
      <c r="F15" s="90">
        <f t="shared" si="0"/>
        <v>253457801.48000002</v>
      </c>
    </row>
    <row r="16" spans="1:6" ht="15">
      <c r="A16" s="84" t="s">
        <v>105</v>
      </c>
      <c r="B16" s="85" t="s">
        <v>20</v>
      </c>
      <c r="C16" s="70">
        <f>SUM(C17:C23)</f>
        <v>3391728684.41</v>
      </c>
      <c r="D16" s="70">
        <f>SUM(D17:D23)</f>
        <v>439934458.8</v>
      </c>
      <c r="E16" s="70">
        <f>SUM(E17:E23)</f>
        <v>1036669819.14</v>
      </c>
      <c r="F16" s="86">
        <f t="shared" si="0"/>
        <v>4868332962.35</v>
      </c>
    </row>
    <row r="17" spans="1:6" s="78" customFormat="1" ht="15">
      <c r="A17" s="87"/>
      <c r="B17" s="88" t="s">
        <v>106</v>
      </c>
      <c r="C17" s="89">
        <v>2232004576.58</v>
      </c>
      <c r="D17" s="89">
        <v>58394680.63</v>
      </c>
      <c r="E17" s="89">
        <v>14465187.05</v>
      </c>
      <c r="F17" s="90">
        <f t="shared" si="0"/>
        <v>2304864444.26</v>
      </c>
    </row>
    <row r="18" spans="1:6" s="78" customFormat="1" ht="15">
      <c r="A18" s="87"/>
      <c r="B18" s="88" t="s">
        <v>107</v>
      </c>
      <c r="C18" s="89">
        <v>228595004.81</v>
      </c>
      <c r="D18" s="89">
        <v>114839824.69</v>
      </c>
      <c r="E18" s="89">
        <v>223834791.78</v>
      </c>
      <c r="F18" s="90">
        <f t="shared" si="0"/>
        <v>567269621.28</v>
      </c>
    </row>
    <row r="19" spans="1:6" s="78" customFormat="1" ht="15">
      <c r="A19" s="87"/>
      <c r="B19" s="88" t="s">
        <v>108</v>
      </c>
      <c r="C19" s="89">
        <v>51368.1</v>
      </c>
      <c r="D19" s="89">
        <v>0</v>
      </c>
      <c r="E19" s="89">
        <v>0</v>
      </c>
      <c r="F19" s="90">
        <f t="shared" si="0"/>
        <v>51368.1</v>
      </c>
    </row>
    <row r="20" spans="1:6" s="78" customFormat="1" ht="15">
      <c r="A20" s="87"/>
      <c r="B20" s="88" t="s">
        <v>109</v>
      </c>
      <c r="C20" s="116"/>
      <c r="D20" s="91"/>
      <c r="E20" s="91"/>
      <c r="F20" s="92"/>
    </row>
    <row r="21" spans="1:6" s="78" customFormat="1" ht="15">
      <c r="A21" s="87"/>
      <c r="B21" s="88" t="s">
        <v>110</v>
      </c>
      <c r="C21" s="116">
        <v>53672986.98</v>
      </c>
      <c r="D21" s="89">
        <v>0</v>
      </c>
      <c r="E21" s="89">
        <v>798369840.31</v>
      </c>
      <c r="F21" s="90">
        <f>SUM(C21:E21)</f>
        <v>852042827.29</v>
      </c>
    </row>
    <row r="22" spans="1:6" s="78" customFormat="1" ht="15">
      <c r="A22" s="87"/>
      <c r="B22" s="88" t="s">
        <v>111</v>
      </c>
      <c r="C22" s="89">
        <v>0</v>
      </c>
      <c r="D22" s="89">
        <v>256046551.57</v>
      </c>
      <c r="E22" s="89">
        <v>0</v>
      </c>
      <c r="F22" s="90">
        <f>SUM(C22:E22)</f>
        <v>256046551.57</v>
      </c>
    </row>
    <row r="23" spans="1:6" s="78" customFormat="1" ht="15">
      <c r="A23" s="87"/>
      <c r="B23" s="88" t="s">
        <v>112</v>
      </c>
      <c r="C23" s="89">
        <v>877404747.94</v>
      </c>
      <c r="D23" s="89">
        <v>10653401.91</v>
      </c>
      <c r="E23" s="89">
        <v>0</v>
      </c>
      <c r="F23" s="90">
        <f>SUM(C23:E23)</f>
        <v>888058149.85</v>
      </c>
    </row>
    <row r="24" spans="1:6" ht="15">
      <c r="A24" s="84" t="s">
        <v>113</v>
      </c>
      <c r="B24" s="85" t="s">
        <v>114</v>
      </c>
      <c r="C24" s="70" t="s">
        <v>85</v>
      </c>
      <c r="D24" s="70"/>
      <c r="E24" s="70"/>
      <c r="F24" s="86"/>
    </row>
    <row r="25" spans="1:6" ht="15">
      <c r="A25" s="84" t="s">
        <v>85</v>
      </c>
      <c r="B25" s="85" t="s">
        <v>115</v>
      </c>
      <c r="C25" s="70">
        <f>+C11-C16</f>
        <v>723772829.1899996</v>
      </c>
      <c r="D25" s="70">
        <f>+D11-D16</f>
        <v>47063741.28000003</v>
      </c>
      <c r="E25" s="70">
        <f>+E11-E16</f>
        <v>-676206773.31</v>
      </c>
      <c r="F25" s="86">
        <f aca="true" t="shared" si="1" ref="F25:F32">SUM(C25:E25)</f>
        <v>94629797.15999961</v>
      </c>
    </row>
    <row r="26" spans="1:6" ht="15">
      <c r="A26" s="84" t="s">
        <v>116</v>
      </c>
      <c r="B26" s="85" t="s">
        <v>117</v>
      </c>
      <c r="C26" s="93">
        <v>70685646.57</v>
      </c>
      <c r="D26" s="93">
        <v>10721338.24</v>
      </c>
      <c r="E26" s="93">
        <v>0</v>
      </c>
      <c r="F26" s="86">
        <f t="shared" si="1"/>
        <v>81406984.80999999</v>
      </c>
    </row>
    <row r="27" spans="1:6" ht="15">
      <c r="A27" s="84" t="s">
        <v>118</v>
      </c>
      <c r="B27" s="85" t="s">
        <v>34</v>
      </c>
      <c r="C27" s="70">
        <f>SUM(C28:C30)</f>
        <v>233458089.03</v>
      </c>
      <c r="D27" s="70">
        <f>SUM(D28:D30)</f>
        <v>66689535.75000001</v>
      </c>
      <c r="E27" s="70">
        <f>SUM(E28:E30)</f>
        <v>1250</v>
      </c>
      <c r="F27" s="86">
        <f t="shared" si="1"/>
        <v>300148874.78000003</v>
      </c>
    </row>
    <row r="28" spans="1:6" s="78" customFormat="1" ht="15">
      <c r="A28" s="87"/>
      <c r="B28" s="88" t="s">
        <v>119</v>
      </c>
      <c r="C28" s="89">
        <v>136099875.3</v>
      </c>
      <c r="D28" s="89">
        <v>46286830.34</v>
      </c>
      <c r="E28" s="89">
        <v>1250</v>
      </c>
      <c r="F28" s="90">
        <f t="shared" si="1"/>
        <v>182387955.64000002</v>
      </c>
    </row>
    <row r="29" spans="1:6" s="78" customFormat="1" ht="15">
      <c r="A29" s="87"/>
      <c r="B29" s="88" t="s">
        <v>120</v>
      </c>
      <c r="C29" s="89">
        <v>96528626.96</v>
      </c>
      <c r="D29" s="89">
        <v>7214998.6</v>
      </c>
      <c r="E29" s="89">
        <v>0</v>
      </c>
      <c r="F29" s="90">
        <f t="shared" si="1"/>
        <v>103743625.55999999</v>
      </c>
    </row>
    <row r="30" spans="1:6" s="78" customFormat="1" ht="15">
      <c r="A30" s="87"/>
      <c r="B30" s="88" t="s">
        <v>121</v>
      </c>
      <c r="C30" s="89">
        <v>829586.77</v>
      </c>
      <c r="D30" s="89">
        <v>13187706.81</v>
      </c>
      <c r="E30" s="89">
        <v>0</v>
      </c>
      <c r="F30" s="90">
        <f t="shared" si="1"/>
        <v>14017293.58</v>
      </c>
    </row>
    <row r="31" spans="1:6" ht="15">
      <c r="A31" s="84" t="s">
        <v>122</v>
      </c>
      <c r="B31" s="85" t="s">
        <v>123</v>
      </c>
      <c r="C31" s="70">
        <f>+C11+C26</f>
        <v>4186187160.1699996</v>
      </c>
      <c r="D31" s="70">
        <f>+D11+D26</f>
        <v>497719538.32000005</v>
      </c>
      <c r="E31" s="70">
        <f>+E11+E26</f>
        <v>360463045.83</v>
      </c>
      <c r="F31" s="86">
        <f t="shared" si="1"/>
        <v>5044369744.32</v>
      </c>
    </row>
    <row r="32" spans="1:6" ht="15">
      <c r="A32" s="84" t="s">
        <v>124</v>
      </c>
      <c r="B32" s="85" t="s">
        <v>125</v>
      </c>
      <c r="C32" s="70">
        <f>+C16+C27</f>
        <v>3625186773.44</v>
      </c>
      <c r="D32" s="70">
        <f>+D16+D27</f>
        <v>506623994.55</v>
      </c>
      <c r="E32" s="70">
        <f>+E16+E27</f>
        <v>1036671069.14</v>
      </c>
      <c r="F32" s="86">
        <f t="shared" si="1"/>
        <v>5168481837.13</v>
      </c>
    </row>
    <row r="33" spans="1:6" ht="15">
      <c r="A33" s="84" t="s">
        <v>126</v>
      </c>
      <c r="B33" s="85" t="s">
        <v>127</v>
      </c>
      <c r="C33" s="70"/>
      <c r="D33" s="70"/>
      <c r="E33" s="70"/>
      <c r="F33" s="86"/>
    </row>
    <row r="34" spans="1:6" ht="15">
      <c r="A34" s="84"/>
      <c r="B34" s="85" t="s">
        <v>128</v>
      </c>
      <c r="C34" s="70"/>
      <c r="D34" s="70"/>
      <c r="E34" s="70"/>
      <c r="F34" s="86"/>
    </row>
    <row r="35" spans="1:9" ht="15">
      <c r="A35" s="84"/>
      <c r="B35" s="85" t="s">
        <v>129</v>
      </c>
      <c r="C35" s="70">
        <f>+C31-C32</f>
        <v>561000386.7299995</v>
      </c>
      <c r="D35" s="70">
        <f>+D31-D32</f>
        <v>-8904456.22999996</v>
      </c>
      <c r="E35" s="70">
        <f>+E31-E32</f>
        <v>-676208023.31</v>
      </c>
      <c r="F35" s="86">
        <f>SUM(C35:E35)</f>
        <v>-124112092.81000042</v>
      </c>
      <c r="I35" s="72"/>
    </row>
    <row r="36" spans="1:9" ht="15">
      <c r="A36" s="84" t="s">
        <v>130</v>
      </c>
      <c r="B36" s="85" t="s">
        <v>131</v>
      </c>
      <c r="C36" s="71"/>
      <c r="D36" s="71"/>
      <c r="E36" s="94"/>
      <c r="F36" s="95"/>
      <c r="I36" s="72"/>
    </row>
    <row r="37" spans="1:9" ht="15">
      <c r="A37" s="84"/>
      <c r="B37" s="85" t="s">
        <v>132</v>
      </c>
      <c r="C37" s="71"/>
      <c r="D37" s="71"/>
      <c r="E37" s="70">
        <v>87464095.16</v>
      </c>
      <c r="F37" s="86">
        <f>SUM(C37:E37)</f>
        <v>87464095.16</v>
      </c>
      <c r="I37" s="72"/>
    </row>
    <row r="38" spans="1:9" ht="15">
      <c r="A38" s="84" t="s">
        <v>133</v>
      </c>
      <c r="B38" s="85" t="s">
        <v>134</v>
      </c>
      <c r="C38" s="71"/>
      <c r="D38" s="71"/>
      <c r="E38" s="71"/>
      <c r="F38" s="96"/>
      <c r="I38" s="72"/>
    </row>
    <row r="39" spans="1:9" ht="15">
      <c r="A39" s="84"/>
      <c r="B39" s="85" t="s">
        <v>128</v>
      </c>
      <c r="C39" s="71"/>
      <c r="D39" s="71"/>
      <c r="E39" s="71"/>
      <c r="F39" s="96"/>
      <c r="I39" s="72"/>
    </row>
    <row r="40" spans="1:9" ht="15">
      <c r="A40" s="84"/>
      <c r="B40" s="85" t="s">
        <v>135</v>
      </c>
      <c r="C40" s="70">
        <f>+C35-C36</f>
        <v>561000386.7299995</v>
      </c>
      <c r="D40" s="70">
        <f>+D35-D36</f>
        <v>-8904456.22999996</v>
      </c>
      <c r="E40" s="70">
        <f>+E35-E37</f>
        <v>-763672118.4699999</v>
      </c>
      <c r="F40" s="86">
        <f aca="true" t="shared" si="2" ref="F40:F65">SUM(C40:E40)</f>
        <v>-211576187.9700004</v>
      </c>
      <c r="I40" s="72"/>
    </row>
    <row r="41" spans="1:9" s="2" customFormat="1" ht="15">
      <c r="A41" s="97" t="s">
        <v>136</v>
      </c>
      <c r="B41" s="85" t="s">
        <v>137</v>
      </c>
      <c r="C41" s="93">
        <v>0</v>
      </c>
      <c r="D41" s="93">
        <v>48887299.23</v>
      </c>
      <c r="E41" s="93">
        <v>0</v>
      </c>
      <c r="F41" s="86">
        <f t="shared" si="2"/>
        <v>48887299.23</v>
      </c>
      <c r="I41" s="81"/>
    </row>
    <row r="42" spans="1:9" s="2" customFormat="1" ht="15">
      <c r="A42" s="97" t="s">
        <v>138</v>
      </c>
      <c r="B42" s="85" t="s">
        <v>139</v>
      </c>
      <c r="C42" s="93">
        <v>172685197.34</v>
      </c>
      <c r="D42" s="93">
        <v>60816756.88</v>
      </c>
      <c r="E42" s="93">
        <v>0</v>
      </c>
      <c r="F42" s="86">
        <f t="shared" si="2"/>
        <v>233501954.22</v>
      </c>
      <c r="H42" s="82"/>
      <c r="I42" s="81"/>
    </row>
    <row r="43" spans="1:9" ht="15">
      <c r="A43" s="97" t="s">
        <v>140</v>
      </c>
      <c r="B43" s="85" t="s">
        <v>141</v>
      </c>
      <c r="C43" s="70">
        <f>+C35+C41-C42</f>
        <v>388315189.3899995</v>
      </c>
      <c r="D43" s="70">
        <f>+D35+D41-D42</f>
        <v>-20833913.879999965</v>
      </c>
      <c r="E43" s="70">
        <f>+E40+E41-E42</f>
        <v>-763672118.4699999</v>
      </c>
      <c r="F43" s="86">
        <f t="shared" si="2"/>
        <v>-396190842.9600004</v>
      </c>
      <c r="I43" s="72"/>
    </row>
    <row r="44" spans="1:6" ht="15">
      <c r="A44" s="84" t="s">
        <v>142</v>
      </c>
      <c r="B44" s="75" t="s">
        <v>143</v>
      </c>
      <c r="C44" s="73">
        <f>+C45+C56+C66</f>
        <v>3230926121.23</v>
      </c>
      <c r="D44" s="73">
        <f>+D45+D56+D66</f>
        <v>306035250.38</v>
      </c>
      <c r="E44" s="73">
        <f>+E45+E56+E66</f>
        <v>965386023.47</v>
      </c>
      <c r="F44" s="98">
        <f t="shared" si="2"/>
        <v>4502347395.08</v>
      </c>
    </row>
    <row r="45" spans="1:6" s="2" customFormat="1" ht="15">
      <c r="A45" s="97"/>
      <c r="B45" s="75" t="s">
        <v>144</v>
      </c>
      <c r="C45" s="73">
        <f>+C46+C47+C48+C49+C55</f>
        <v>13114727.06</v>
      </c>
      <c r="D45" s="73">
        <f>+D46+D47+D48+D49+D55</f>
        <v>0</v>
      </c>
      <c r="E45" s="73">
        <f>+E46+E47+E48+E49+E55</f>
        <v>0</v>
      </c>
      <c r="F45" s="98">
        <f t="shared" si="2"/>
        <v>13114727.06</v>
      </c>
    </row>
    <row r="46" spans="1:6" s="78" customFormat="1" ht="15" hidden="1">
      <c r="A46" s="99"/>
      <c r="B46" s="100" t="s">
        <v>145</v>
      </c>
      <c r="C46" s="79"/>
      <c r="D46" s="79"/>
      <c r="E46" s="79"/>
      <c r="F46" s="101">
        <f t="shared" si="2"/>
        <v>0</v>
      </c>
    </row>
    <row r="47" spans="1:6" s="78" customFormat="1" ht="15" hidden="1">
      <c r="A47" s="99"/>
      <c r="B47" s="100" t="s">
        <v>146</v>
      </c>
      <c r="C47" s="79"/>
      <c r="D47" s="79"/>
      <c r="E47" s="79"/>
      <c r="F47" s="101">
        <f t="shared" si="2"/>
        <v>0</v>
      </c>
    </row>
    <row r="48" spans="1:6" s="78" customFormat="1" ht="15" hidden="1">
      <c r="A48" s="99"/>
      <c r="B48" s="100" t="s">
        <v>147</v>
      </c>
      <c r="C48" s="79"/>
      <c r="D48" s="79"/>
      <c r="E48" s="79"/>
      <c r="F48" s="102">
        <f t="shared" si="2"/>
        <v>0</v>
      </c>
    </row>
    <row r="49" spans="1:6" s="2" customFormat="1" ht="15">
      <c r="A49" s="97"/>
      <c r="B49" s="103" t="s">
        <v>148</v>
      </c>
      <c r="C49" s="73">
        <f>SUM(C50:C54)</f>
        <v>13114727.06</v>
      </c>
      <c r="D49" s="73">
        <f>SUM(D50:D54)</f>
        <v>0</v>
      </c>
      <c r="E49" s="73">
        <f>SUM(E50:E54)</f>
        <v>0</v>
      </c>
      <c r="F49" s="104">
        <f t="shared" si="2"/>
        <v>13114727.06</v>
      </c>
    </row>
    <row r="50" spans="1:6" s="78" customFormat="1" ht="15">
      <c r="A50" s="99"/>
      <c r="B50" s="105" t="s">
        <v>149</v>
      </c>
      <c r="C50" s="79">
        <v>11894359.07</v>
      </c>
      <c r="D50" s="79">
        <v>0</v>
      </c>
      <c r="E50" s="79">
        <v>0</v>
      </c>
      <c r="F50" s="102">
        <f t="shared" si="2"/>
        <v>11894359.07</v>
      </c>
    </row>
    <row r="51" spans="1:6" s="78" customFormat="1" ht="15">
      <c r="A51" s="99"/>
      <c r="B51" s="105" t="s">
        <v>150</v>
      </c>
      <c r="C51" s="79">
        <v>1040617.28</v>
      </c>
      <c r="D51" s="79">
        <v>0</v>
      </c>
      <c r="E51" s="79">
        <v>0</v>
      </c>
      <c r="F51" s="102">
        <f t="shared" si="2"/>
        <v>1040617.28</v>
      </c>
    </row>
    <row r="52" spans="1:6" s="78" customFormat="1" ht="15" hidden="1">
      <c r="A52" s="99"/>
      <c r="B52" s="105" t="s">
        <v>151</v>
      </c>
      <c r="C52" s="79"/>
      <c r="D52" s="79"/>
      <c r="E52" s="79"/>
      <c r="F52" s="102">
        <f t="shared" si="2"/>
        <v>0</v>
      </c>
    </row>
    <row r="53" spans="1:6" s="78" customFormat="1" ht="15">
      <c r="A53" s="99"/>
      <c r="B53" s="105" t="s">
        <v>152</v>
      </c>
      <c r="C53" s="79">
        <v>179750.71</v>
      </c>
      <c r="D53" s="79">
        <v>0</v>
      </c>
      <c r="E53" s="79">
        <v>0</v>
      </c>
      <c r="F53" s="102">
        <f t="shared" si="2"/>
        <v>179750.71</v>
      </c>
    </row>
    <row r="54" spans="1:6" s="78" customFormat="1" ht="15" hidden="1">
      <c r="A54" s="99"/>
      <c r="B54" s="105" t="s">
        <v>153</v>
      </c>
      <c r="C54" s="79"/>
      <c r="D54" s="79"/>
      <c r="E54" s="79"/>
      <c r="F54" s="102">
        <f t="shared" si="2"/>
        <v>0</v>
      </c>
    </row>
    <row r="55" spans="1:6" s="78" customFormat="1" ht="15" hidden="1">
      <c r="A55" s="99"/>
      <c r="B55" s="100" t="s">
        <v>154</v>
      </c>
      <c r="C55" s="79"/>
      <c r="D55" s="79"/>
      <c r="E55" s="79"/>
      <c r="F55" s="102">
        <f t="shared" si="2"/>
        <v>0</v>
      </c>
    </row>
    <row r="56" spans="1:6" s="2" customFormat="1" ht="15">
      <c r="A56" s="97"/>
      <c r="B56" s="75" t="s">
        <v>155</v>
      </c>
      <c r="C56" s="73">
        <f>SUM(C57:C65)</f>
        <v>3217811394.17</v>
      </c>
      <c r="D56" s="73">
        <f>SUM(D57:D65)</f>
        <v>306035250.38</v>
      </c>
      <c r="E56" s="73">
        <f>SUM(E57:E65)</f>
        <v>965386023.47</v>
      </c>
      <c r="F56" s="104">
        <f t="shared" si="2"/>
        <v>4489232668.02</v>
      </c>
    </row>
    <row r="57" spans="1:6" s="78" customFormat="1" ht="15" hidden="1">
      <c r="A57" s="99"/>
      <c r="B57" s="100" t="s">
        <v>156</v>
      </c>
      <c r="C57" s="79"/>
      <c r="D57" s="79"/>
      <c r="E57" s="79"/>
      <c r="F57" s="101">
        <f t="shared" si="2"/>
        <v>0</v>
      </c>
    </row>
    <row r="58" spans="1:6" s="78" customFormat="1" ht="15" hidden="1">
      <c r="A58" s="99"/>
      <c r="B58" s="100" t="s">
        <v>157</v>
      </c>
      <c r="C58" s="79"/>
      <c r="D58" s="79"/>
      <c r="E58" s="79"/>
      <c r="F58" s="101">
        <f t="shared" si="2"/>
        <v>0</v>
      </c>
    </row>
    <row r="59" spans="1:6" s="78" customFormat="1" ht="15" hidden="1">
      <c r="A59" s="99"/>
      <c r="B59" s="100" t="s">
        <v>158</v>
      </c>
      <c r="C59" s="79"/>
      <c r="D59" s="79"/>
      <c r="E59" s="79"/>
      <c r="F59" s="101">
        <f t="shared" si="2"/>
        <v>0</v>
      </c>
    </row>
    <row r="60" spans="1:6" s="78" customFormat="1" ht="15">
      <c r="A60" s="99"/>
      <c r="B60" s="100" t="s">
        <v>159</v>
      </c>
      <c r="C60" s="79">
        <v>0</v>
      </c>
      <c r="D60" s="79">
        <v>0</v>
      </c>
      <c r="E60" s="79">
        <v>0</v>
      </c>
      <c r="F60" s="101">
        <f t="shared" si="2"/>
        <v>0</v>
      </c>
    </row>
    <row r="61" spans="1:6" s="78" customFormat="1" ht="15">
      <c r="A61" s="99"/>
      <c r="B61" s="100" t="s">
        <v>160</v>
      </c>
      <c r="C61" s="79">
        <v>0</v>
      </c>
      <c r="D61" s="79">
        <v>0</v>
      </c>
      <c r="E61" s="79">
        <v>0</v>
      </c>
      <c r="F61" s="101">
        <f t="shared" si="2"/>
        <v>0</v>
      </c>
    </row>
    <row r="62" spans="1:6" s="78" customFormat="1" ht="15" hidden="1">
      <c r="A62" s="99"/>
      <c r="B62" s="100" t="s">
        <v>161</v>
      </c>
      <c r="C62" s="79"/>
      <c r="D62" s="79"/>
      <c r="E62" s="79"/>
      <c r="F62" s="101">
        <f t="shared" si="2"/>
        <v>0</v>
      </c>
    </row>
    <row r="63" spans="1:6" s="78" customFormat="1" ht="15">
      <c r="A63" s="99"/>
      <c r="B63" s="100" t="s">
        <v>162</v>
      </c>
      <c r="C63" s="79">
        <v>3209507198.01</v>
      </c>
      <c r="D63" s="79">
        <v>306035250.38</v>
      </c>
      <c r="E63" s="79">
        <v>965386023.47</v>
      </c>
      <c r="F63" s="101">
        <f t="shared" si="2"/>
        <v>4480928471.860001</v>
      </c>
    </row>
    <row r="64" spans="1:6" s="78" customFormat="1" ht="15">
      <c r="A64" s="99"/>
      <c r="B64" s="100" t="s">
        <v>163</v>
      </c>
      <c r="C64" s="79">
        <v>8304196.16</v>
      </c>
      <c r="D64" s="79">
        <v>0</v>
      </c>
      <c r="E64" s="79">
        <v>0</v>
      </c>
      <c r="F64" s="101">
        <f t="shared" si="2"/>
        <v>8304196.16</v>
      </c>
    </row>
    <row r="65" spans="1:6" ht="15" hidden="1">
      <c r="A65" s="97"/>
      <c r="B65" s="103" t="s">
        <v>164</v>
      </c>
      <c r="C65" s="73"/>
      <c r="D65" s="73">
        <v>0</v>
      </c>
      <c r="E65" s="73">
        <v>0</v>
      </c>
      <c r="F65" s="98">
        <f t="shared" si="2"/>
        <v>0</v>
      </c>
    </row>
    <row r="66" spans="1:6" ht="15" hidden="1">
      <c r="A66" s="97"/>
      <c r="B66" s="75" t="s">
        <v>165</v>
      </c>
      <c r="C66" s="73"/>
      <c r="D66" s="73">
        <v>0</v>
      </c>
      <c r="E66" s="73">
        <v>0</v>
      </c>
      <c r="F66" s="98">
        <f aca="true" t="shared" si="3" ref="F66:F86">SUM(C66:E66)</f>
        <v>0</v>
      </c>
    </row>
    <row r="67" spans="1:6" ht="15">
      <c r="A67" s="97" t="s">
        <v>166</v>
      </c>
      <c r="B67" s="75" t="s">
        <v>167</v>
      </c>
      <c r="C67" s="73">
        <f>+C68+C78+C87</f>
        <v>3619241310.62</v>
      </c>
      <c r="D67" s="73">
        <f>+D68+D78+D87</f>
        <v>285201336.5</v>
      </c>
      <c r="E67" s="73">
        <f>+E68+E78+E87</f>
        <v>201713905</v>
      </c>
      <c r="F67" s="98">
        <f t="shared" si="3"/>
        <v>4106156552.12</v>
      </c>
    </row>
    <row r="68" spans="1:6" ht="15">
      <c r="A68" s="106"/>
      <c r="B68" s="75" t="s">
        <v>121</v>
      </c>
      <c r="C68" s="74">
        <f>+C69+C70+C71+C72+C77</f>
        <v>3618994923.44</v>
      </c>
      <c r="D68" s="74">
        <f>+D69+D70+D71+D72+D77</f>
        <v>285201336.5</v>
      </c>
      <c r="E68" s="74">
        <f>+E69+E70+E71+E72+E77</f>
        <v>201713905</v>
      </c>
      <c r="F68" s="98">
        <f t="shared" si="3"/>
        <v>4105910164.94</v>
      </c>
    </row>
    <row r="69" spans="1:6" s="78" customFormat="1" ht="15" hidden="1">
      <c r="A69" s="107"/>
      <c r="B69" s="100" t="s">
        <v>168</v>
      </c>
      <c r="C69" s="80"/>
      <c r="D69" s="80"/>
      <c r="E69" s="80"/>
      <c r="F69" s="101">
        <f t="shared" si="3"/>
        <v>0</v>
      </c>
    </row>
    <row r="70" spans="1:6" s="78" customFormat="1" ht="15" hidden="1">
      <c r="A70" s="107"/>
      <c r="B70" s="100" t="s">
        <v>169</v>
      </c>
      <c r="C70" s="80"/>
      <c r="D70" s="80"/>
      <c r="E70" s="80"/>
      <c r="F70" s="101">
        <f t="shared" si="3"/>
        <v>0</v>
      </c>
    </row>
    <row r="71" spans="1:6" s="78" customFormat="1" ht="15" hidden="1">
      <c r="A71" s="107"/>
      <c r="B71" s="100" t="s">
        <v>170</v>
      </c>
      <c r="C71" s="80"/>
      <c r="D71" s="80"/>
      <c r="E71" s="80"/>
      <c r="F71" s="101">
        <f t="shared" si="3"/>
        <v>0</v>
      </c>
    </row>
    <row r="72" spans="1:6" s="2" customFormat="1" ht="15">
      <c r="A72" s="108"/>
      <c r="B72" s="103" t="s">
        <v>171</v>
      </c>
      <c r="C72" s="74">
        <f>SUM(C73:C76)</f>
        <v>3618994923.44</v>
      </c>
      <c r="D72" s="74">
        <f>SUM(D73:D76)</f>
        <v>285201336.5</v>
      </c>
      <c r="E72" s="74">
        <f>SUM(E73:E76)</f>
        <v>201713905</v>
      </c>
      <c r="F72" s="104">
        <f t="shared" si="3"/>
        <v>4105910164.94</v>
      </c>
    </row>
    <row r="73" spans="1:6" s="78" customFormat="1" ht="15">
      <c r="A73" s="107"/>
      <c r="B73" s="105" t="s">
        <v>172</v>
      </c>
      <c r="C73" s="80">
        <v>3618189869.8</v>
      </c>
      <c r="D73" s="80">
        <v>285201336.5</v>
      </c>
      <c r="E73" s="80">
        <v>201713905</v>
      </c>
      <c r="F73" s="102">
        <f t="shared" si="3"/>
        <v>4105105111.3</v>
      </c>
    </row>
    <row r="74" spans="1:6" s="78" customFormat="1" ht="15">
      <c r="A74" s="107"/>
      <c r="B74" s="105" t="s">
        <v>173</v>
      </c>
      <c r="C74" s="80">
        <v>0</v>
      </c>
      <c r="D74" s="80">
        <v>0</v>
      </c>
      <c r="E74" s="80">
        <v>0</v>
      </c>
      <c r="F74" s="102">
        <f t="shared" si="3"/>
        <v>0</v>
      </c>
    </row>
    <row r="75" spans="1:6" s="78" customFormat="1" ht="15" hidden="1">
      <c r="A75" s="107"/>
      <c r="B75" s="105" t="s">
        <v>174</v>
      </c>
      <c r="C75" s="80"/>
      <c r="D75" s="80"/>
      <c r="E75" s="80"/>
      <c r="F75" s="102">
        <f t="shared" si="3"/>
        <v>0</v>
      </c>
    </row>
    <row r="76" spans="1:6" s="78" customFormat="1" ht="15">
      <c r="A76" s="107"/>
      <c r="B76" s="105" t="s">
        <v>175</v>
      </c>
      <c r="C76" s="80">
        <v>805053.64</v>
      </c>
      <c r="D76" s="80">
        <v>0</v>
      </c>
      <c r="E76" s="80">
        <v>0</v>
      </c>
      <c r="F76" s="102">
        <f t="shared" si="3"/>
        <v>805053.64</v>
      </c>
    </row>
    <row r="77" spans="1:6" s="78" customFormat="1" ht="15" hidden="1">
      <c r="A77" s="107"/>
      <c r="B77" s="100" t="s">
        <v>176</v>
      </c>
      <c r="C77" s="80"/>
      <c r="D77" s="80"/>
      <c r="E77" s="80"/>
      <c r="F77" s="102">
        <f t="shared" si="3"/>
        <v>0</v>
      </c>
    </row>
    <row r="78" spans="1:6" s="2" customFormat="1" ht="15">
      <c r="A78" s="108"/>
      <c r="B78" s="75" t="s">
        <v>177</v>
      </c>
      <c r="C78" s="74">
        <f>SUM(C79:C86)</f>
        <v>246387.18</v>
      </c>
      <c r="D78" s="74">
        <f>SUM(D79:D86)</f>
        <v>0</v>
      </c>
      <c r="E78" s="74">
        <f>SUM(E79:E86)</f>
        <v>0</v>
      </c>
      <c r="F78" s="104">
        <f t="shared" si="3"/>
        <v>246387.18</v>
      </c>
    </row>
    <row r="79" spans="1:6" s="78" customFormat="1" ht="15" hidden="1">
      <c r="A79" s="107"/>
      <c r="B79" s="100" t="s">
        <v>178</v>
      </c>
      <c r="C79" s="80"/>
      <c r="D79" s="80"/>
      <c r="E79" s="80"/>
      <c r="F79" s="102">
        <f t="shared" si="3"/>
        <v>0</v>
      </c>
    </row>
    <row r="80" spans="1:6" s="78" customFormat="1" ht="15" hidden="1">
      <c r="A80" s="107"/>
      <c r="B80" s="100" t="s">
        <v>179</v>
      </c>
      <c r="C80" s="80"/>
      <c r="D80" s="80"/>
      <c r="E80" s="80"/>
      <c r="F80" s="102">
        <f t="shared" si="3"/>
        <v>0</v>
      </c>
    </row>
    <row r="81" spans="1:6" s="78" customFormat="1" ht="15" hidden="1">
      <c r="A81" s="107"/>
      <c r="B81" s="100" t="s">
        <v>180</v>
      </c>
      <c r="C81" s="80"/>
      <c r="D81" s="80"/>
      <c r="E81" s="80"/>
      <c r="F81" s="102">
        <f t="shared" si="3"/>
        <v>0</v>
      </c>
    </row>
    <row r="82" spans="1:6" s="78" customFormat="1" ht="15">
      <c r="A82" s="107"/>
      <c r="B82" s="100" t="s">
        <v>181</v>
      </c>
      <c r="C82" s="80">
        <v>0</v>
      </c>
      <c r="D82" s="80">
        <v>0</v>
      </c>
      <c r="E82" s="80">
        <v>0</v>
      </c>
      <c r="F82" s="102">
        <f t="shared" si="3"/>
        <v>0</v>
      </c>
    </row>
    <row r="83" spans="1:6" s="78" customFormat="1" ht="15">
      <c r="A83" s="107"/>
      <c r="B83" s="100" t="s">
        <v>182</v>
      </c>
      <c r="C83" s="80">
        <v>0</v>
      </c>
      <c r="D83" s="80">
        <v>0</v>
      </c>
      <c r="E83" s="80">
        <v>0</v>
      </c>
      <c r="F83" s="102">
        <f t="shared" si="3"/>
        <v>0</v>
      </c>
    </row>
    <row r="84" spans="1:6" s="78" customFormat="1" ht="15" hidden="1">
      <c r="A84" s="107"/>
      <c r="B84" s="100" t="s">
        <v>183</v>
      </c>
      <c r="C84" s="80"/>
      <c r="D84" s="80"/>
      <c r="E84" s="80"/>
      <c r="F84" s="102">
        <f t="shared" si="3"/>
        <v>0</v>
      </c>
    </row>
    <row r="85" spans="1:6" s="78" customFormat="1" ht="15">
      <c r="A85" s="107"/>
      <c r="B85" s="100" t="s">
        <v>184</v>
      </c>
      <c r="C85" s="80">
        <v>246387.18</v>
      </c>
      <c r="D85" s="80">
        <v>0</v>
      </c>
      <c r="E85" s="80">
        <v>0</v>
      </c>
      <c r="F85" s="102">
        <f t="shared" si="3"/>
        <v>246387.18</v>
      </c>
    </row>
    <row r="86" spans="1:6" s="78" customFormat="1" ht="15" hidden="1">
      <c r="A86" s="107"/>
      <c r="B86" s="100" t="s">
        <v>185</v>
      </c>
      <c r="C86" s="80"/>
      <c r="D86" s="80"/>
      <c r="E86" s="80"/>
      <c r="F86" s="102">
        <f t="shared" si="3"/>
        <v>0</v>
      </c>
    </row>
    <row r="87" spans="1:6" s="78" customFormat="1" ht="15" hidden="1">
      <c r="A87" s="107"/>
      <c r="B87" s="109" t="s">
        <v>186</v>
      </c>
      <c r="C87" s="80"/>
      <c r="D87" s="80"/>
      <c r="E87" s="80"/>
      <c r="F87" s="102">
        <f>SUM(C87:E87)</f>
        <v>0</v>
      </c>
    </row>
    <row r="88" spans="1:6" s="78" customFormat="1" ht="15">
      <c r="A88" s="107"/>
      <c r="B88" s="109" t="s">
        <v>187</v>
      </c>
      <c r="C88" s="80">
        <v>0</v>
      </c>
      <c r="D88" s="80">
        <v>0</v>
      </c>
      <c r="E88" s="80">
        <v>0</v>
      </c>
      <c r="F88" s="102">
        <f>SUM(C88:E88)</f>
        <v>0</v>
      </c>
    </row>
    <row r="89" spans="1:6" s="78" customFormat="1" ht="15">
      <c r="A89" s="107"/>
      <c r="B89" s="109" t="s">
        <v>188</v>
      </c>
      <c r="C89" s="80">
        <v>0</v>
      </c>
      <c r="D89" s="80">
        <v>0</v>
      </c>
      <c r="E89" s="80">
        <v>0</v>
      </c>
      <c r="F89" s="101">
        <f>SUM(C89:E89)</f>
        <v>0</v>
      </c>
    </row>
    <row r="90" spans="1:6" ht="15.75" customHeight="1" thickBot="1">
      <c r="A90" s="110" t="s">
        <v>189</v>
      </c>
      <c r="B90" s="111" t="s">
        <v>190</v>
      </c>
      <c r="C90" s="112">
        <f>+C44-C67+C88-C89</f>
        <v>-388315189.38999987</v>
      </c>
      <c r="D90" s="112">
        <f>+D44-D67+D88-D89</f>
        <v>20833913.879999995</v>
      </c>
      <c r="E90" s="112">
        <f>+E44-E67+E88-E89</f>
        <v>763672118.47</v>
      </c>
      <c r="F90" s="113">
        <f>SUM(C90:E90)</f>
        <v>396190842.96000016</v>
      </c>
    </row>
    <row r="91" spans="1:6" ht="6.75" customHeight="1" hidden="1">
      <c r="A91" s="69"/>
      <c r="B91" s="75"/>
      <c r="C91" s="74"/>
      <c r="D91" s="74"/>
      <c r="E91" s="74"/>
      <c r="F91" s="74"/>
    </row>
    <row r="92" spans="1:6" ht="15.75" hidden="1" thickTop="1">
      <c r="A92" s="69" t="s">
        <v>191</v>
      </c>
      <c r="B92" s="75" t="s">
        <v>192</v>
      </c>
      <c r="C92" s="74"/>
      <c r="D92" s="74"/>
      <c r="E92" s="74"/>
      <c r="F92" s="74"/>
    </row>
    <row r="93" spans="1:6" ht="16.5" hidden="1" thickBot="1" thickTop="1">
      <c r="A93" s="69"/>
      <c r="B93" s="75" t="s">
        <v>193</v>
      </c>
      <c r="C93" s="76">
        <f>C43+C90</f>
        <v>0</v>
      </c>
      <c r="D93" s="76">
        <f>D43+D90</f>
        <v>2.9802322387695312E-08</v>
      </c>
      <c r="E93" s="76">
        <f>E43+E90</f>
        <v>0</v>
      </c>
      <c r="F93" s="76">
        <f>SUM(C93:E93)</f>
        <v>2.9802322387695312E-08</v>
      </c>
    </row>
    <row r="94" spans="1:6" ht="15.75" thickTop="1">
      <c r="A94" s="69"/>
      <c r="B94" s="75"/>
      <c r="C94" s="77"/>
      <c r="D94" s="77"/>
      <c r="E94" s="77"/>
      <c r="F94" s="77"/>
    </row>
    <row r="95" spans="1:6" ht="39.75" customHeight="1">
      <c r="A95" s="124" t="s">
        <v>57</v>
      </c>
      <c r="B95" s="124"/>
      <c r="C95" s="124"/>
      <c r="D95" s="124"/>
      <c r="E95" s="124"/>
      <c r="F95" s="124"/>
    </row>
    <row r="96" spans="1:6" ht="15">
      <c r="A96" s="115"/>
      <c r="B96" s="115"/>
      <c r="C96" s="115"/>
      <c r="D96" s="115"/>
      <c r="E96" s="115"/>
      <c r="F96" s="115"/>
    </row>
    <row r="97" ht="15">
      <c r="A97" t="s">
        <v>198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2015-03-11T13:24:10Z</dcterms:modified>
  <cp:category/>
  <cp:version/>
  <cp:contentType/>
  <cp:contentStatus/>
</cp:coreProperties>
</file>